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\Dropbox\(ADM) Course Files\"/>
    </mc:Choice>
  </mc:AlternateContent>
  <xr:revisionPtr revIDLastSave="0" documentId="13_ncr:1_{427BE7F2-92A4-4351-A9D5-D8D7776E9B82}" xr6:coauthVersionLast="46" xr6:coauthVersionMax="46" xr10:uidLastSave="{00000000-0000-0000-0000-000000000000}"/>
  <bookViews>
    <workbookView xWindow="-110" yWindow="-110" windowWidth="25820" windowHeight="14020" activeTab="2" xr2:uid="{F09AAF0D-DFF7-492A-AB6A-59AB1EBE7894}"/>
  </bookViews>
  <sheets>
    <sheet name="NOTES (read first)" sheetId="4" r:id="rId1"/>
    <sheet name="RPS" sheetId="9" r:id="rId2"/>
    <sheet name="Single Book" sheetId="1" r:id="rId3"/>
    <sheet name="Series" sheetId="2" r:id="rId4"/>
    <sheet name="Series (Comparison)" sheetId="8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9" l="1"/>
  <c r="E2" i="9"/>
  <c r="B10" i="8"/>
  <c r="F23" i="8"/>
  <c r="B11" i="8"/>
  <c r="F20" i="8"/>
  <c r="F21" i="8"/>
  <c r="F24" i="8"/>
  <c r="F25" i="8"/>
  <c r="F33" i="8"/>
  <c r="B23" i="8"/>
  <c r="B20" i="8"/>
  <c r="B21" i="8"/>
  <c r="B24" i="8"/>
  <c r="B25" i="8"/>
  <c r="B33" i="8"/>
  <c r="B11" i="2"/>
  <c r="B24" i="2"/>
  <c r="B12" i="2"/>
  <c r="B21" i="2"/>
  <c r="B22" i="2"/>
  <c r="B25" i="2"/>
  <c r="B26" i="2"/>
  <c r="B34" i="2"/>
  <c r="B13" i="1"/>
  <c r="B15" i="1"/>
  <c r="B16" i="1"/>
  <c r="B17" i="1"/>
  <c r="B25" i="1"/>
  <c r="B10" i="2"/>
  <c r="B13" i="2"/>
  <c r="F29" i="8"/>
  <c r="F27" i="8"/>
  <c r="B29" i="8"/>
  <c r="B27" i="8"/>
  <c r="F28" i="8"/>
  <c r="F22" i="8"/>
  <c r="B28" i="8"/>
  <c r="B22" i="8"/>
  <c r="B31" i="8"/>
  <c r="B35" i="8"/>
  <c r="B12" i="8"/>
  <c r="F31" i="8"/>
  <c r="F35" i="8"/>
  <c r="B30" i="2"/>
  <c r="B28" i="2"/>
  <c r="B29" i="2"/>
  <c r="B11" i="1"/>
  <c r="B14" i="1"/>
  <c r="B12" i="1"/>
  <c r="B20" i="1"/>
  <c r="B29" i="1"/>
  <c r="B23" i="1"/>
  <c r="B21" i="1"/>
  <c r="B19" i="1"/>
  <c r="B27" i="1"/>
  <c r="B23" i="2"/>
  <c r="B32" i="2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Nicholas Johansen</author>
  </authors>
  <commentList>
    <comment ref="B1" authorId="0" shapeId="0" xr:uid="{35C30E8C-B49F-422D-AC3F-5B3A729600B3}">
      <text>
        <r>
          <rPr>
            <b/>
            <sz val="9"/>
            <color indexed="81"/>
            <rFont val="Tahoma"/>
            <family val="2"/>
          </rPr>
          <t>the dates for the data used to calculate RPS and RPB</t>
        </r>
      </text>
    </comment>
    <comment ref="D1" authorId="0" shapeId="0" xr:uid="{A06A2F47-5199-4A9D-9C1C-18735FC40A72}">
      <text>
        <r>
          <rPr>
            <sz val="9"/>
            <color indexed="81"/>
            <rFont val="Tahoma"/>
            <family val="2"/>
          </rPr>
          <t xml:space="preserve">do the RPS / RPB calculations include box set revenue or not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Nicholas Johansen</author>
  </authors>
  <commentList>
    <comment ref="B6" authorId="0" shapeId="0" xr:uid="{2413B99D-E3E7-4367-BE01-092F1ABBCBF8}">
      <text>
        <r>
          <rPr>
            <sz val="9"/>
            <color indexed="81"/>
            <rFont val="Tahoma"/>
            <family val="2"/>
          </rPr>
          <t>To find KENPC:
1) Go to KDP dashboard.
2) Go to book and click the "…" next to it and select "KDP Select Info"
3) Scroll down for the KENPC</t>
        </r>
      </text>
    </comment>
    <comment ref="B29" authorId="0" shapeId="0" xr:uid="{F00E84D0-D213-4BDC-9DAC-1DD8ACA8ADCE}">
      <text>
        <r>
          <rPr>
            <b/>
            <sz val="9"/>
            <color indexed="81"/>
            <rFont val="Tahoma"/>
            <family val="2"/>
          </rPr>
          <t>I do not recommend using this for KU books since ACOS doesn't factor in page read revenue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Nicholas Johansen</author>
  </authors>
  <commentList>
    <comment ref="B4" authorId="0" shapeId="0" xr:uid="{5CC985A3-3736-4733-AD75-525A0AE392D2}">
      <text>
        <r>
          <rPr>
            <sz val="9"/>
            <color indexed="81"/>
            <rFont val="Tahoma"/>
            <family val="2"/>
          </rPr>
          <t xml:space="preserve">For the most accurate RPS estimate, Sales/Page Reads/Revenue data must be taken from a period where data was stable. Optimally, you want at least 30+ sales of Book 1 during the period you choose. 
Make sure the period you choose doesn't have any:
1 - big promos (BookBubs/KCDs etc.)
2 - new launches in the series
3 - price changes
These will impact the sellthrough / borrows per sale ratio, which in turn will skew the Revenue per Sale and Revenue per Borrow numbers. 
</t>
        </r>
      </text>
    </comment>
    <comment ref="B6" authorId="0" shapeId="0" xr:uid="{D4542678-9C54-4664-9408-4FC4C59B3556}">
      <text>
        <r>
          <rPr>
            <sz val="9"/>
            <color indexed="81"/>
            <rFont val="Tahoma"/>
            <family val="2"/>
          </rPr>
          <t>To find KENPC:
1) Go to KDP dashboard.
2) Go to book and click the "…" next to it and select "KDP Select Info"
3) Scroll down for the KENPC</t>
        </r>
      </text>
    </comment>
    <comment ref="B7" authorId="0" shapeId="0" xr:uid="{40181126-257F-48A3-A5E8-3EE3226127A8}">
      <text>
        <r>
          <rPr>
            <sz val="9"/>
            <color indexed="81"/>
            <rFont val="Tahoma"/>
            <family val="2"/>
          </rPr>
          <t>Exclude box set revenue for greater accuracy</t>
        </r>
      </text>
    </comment>
    <comment ref="B8" authorId="0" shapeId="0" xr:uid="{0832D465-179F-416C-83EF-6D9710E74037}">
      <text>
        <r>
          <rPr>
            <sz val="9"/>
            <color indexed="81"/>
            <rFont val="Tahoma"/>
            <family val="2"/>
          </rPr>
          <t>Exclude box set revenue for greater accuracy</t>
        </r>
      </text>
    </comment>
    <comment ref="B11" authorId="0" shapeId="0" xr:uid="{590048E6-1A57-462A-BC21-BAFFE676ECB1}">
      <text>
        <r>
          <rPr>
            <b/>
            <sz val="9"/>
            <color indexed="81"/>
            <rFont val="Tahoma"/>
            <family val="2"/>
          </rPr>
          <t xml:space="preserve">ADVANCED
</t>
        </r>
        <r>
          <rPr>
            <sz val="9"/>
            <color indexed="81"/>
            <rFont val="Tahoma"/>
            <family val="2"/>
          </rPr>
          <t xml:space="preserve">If you've hand-calculated RPS you can enter it manually.
</t>
        </r>
      </text>
    </comment>
    <comment ref="B12" authorId="0" shapeId="0" xr:uid="{247390A3-558F-4AD3-98B2-507709611DE7}">
      <text>
        <r>
          <rPr>
            <b/>
            <sz val="9"/>
            <color indexed="81"/>
            <rFont val="Tahoma"/>
            <family val="2"/>
          </rPr>
          <t xml:space="preserve">ADVANCED
</t>
        </r>
        <r>
          <rPr>
            <sz val="9"/>
            <color indexed="81"/>
            <rFont val="Tahoma"/>
            <family val="2"/>
          </rPr>
          <t>If you've hand-calculated RPB you can enter it manually.</t>
        </r>
      </text>
    </comment>
    <comment ref="B13" authorId="0" shapeId="0" xr:uid="{0EA07856-35C4-4419-92B7-B4EBD927DE7F}">
      <text>
        <r>
          <rPr>
            <b/>
            <sz val="9"/>
            <color indexed="81"/>
            <rFont val="Tahoma"/>
            <family val="2"/>
          </rPr>
          <t>I do not recommend using this for KU books since ACOS doesn't factor in page read revenue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Nicholas Johansen</author>
  </authors>
  <commentList>
    <comment ref="B4" authorId="0" shapeId="0" xr:uid="{393879C9-ACC0-4FD7-924D-3B18BA605873}">
      <text>
        <r>
          <rPr>
            <sz val="9"/>
            <color indexed="81"/>
            <rFont val="Tahoma"/>
            <family val="2"/>
          </rPr>
          <t xml:space="preserve">For the most accurate RPS estimate, Sales/Page Reads/Revenue data must be taken from a period where data was stable. Optimally, you want at least 30+ sales of Book 1 during the period you choose. 
Make sure the period you choose doesn't have any:
1 - big promos (BookBubs/KCDs etc.)
2 - new launches in the series
3 - price changes
These will impact the sellthrough / borrows per sale ratio, which in turn will skew the Revenue per Sale and Revenue per Borrow numbers. 
</t>
        </r>
      </text>
    </comment>
    <comment ref="B6" authorId="0" shapeId="0" xr:uid="{3BA44329-50EC-4304-98AA-5CA4C5507DDA}">
      <text>
        <r>
          <rPr>
            <sz val="9"/>
            <color indexed="81"/>
            <rFont val="Tahoma"/>
            <family val="2"/>
          </rPr>
          <t>To find KENPC:
1) Go to KDP dashboard.
2) Go to book and click the "…" next to it and select "KDP Select Info"
3) Scroll down for the KENPC</t>
        </r>
      </text>
    </comment>
    <comment ref="B7" authorId="0" shapeId="0" xr:uid="{95028432-2A3D-424F-BD27-78C0AFBBE13B}">
      <text>
        <r>
          <rPr>
            <sz val="9"/>
            <color indexed="81"/>
            <rFont val="Tahoma"/>
            <family val="2"/>
          </rPr>
          <t>Exclude box set revenue for greater accuracy</t>
        </r>
      </text>
    </comment>
    <comment ref="B8" authorId="0" shapeId="0" xr:uid="{6EC87B2A-6C79-4C81-AE50-3E454AA31F3D}">
      <text>
        <r>
          <rPr>
            <sz val="9"/>
            <color indexed="81"/>
            <rFont val="Tahoma"/>
            <family val="2"/>
          </rPr>
          <t>Exclude box set revenue for greater accuracy</t>
        </r>
      </text>
    </comment>
    <comment ref="B10" authorId="0" shapeId="0" xr:uid="{6AACEA53-3365-4F76-A923-5A700202EFCE}">
      <text>
        <r>
          <rPr>
            <b/>
            <sz val="9"/>
            <color indexed="81"/>
            <rFont val="Tahoma"/>
            <family val="2"/>
          </rPr>
          <t xml:space="preserve">ADVANCED
</t>
        </r>
        <r>
          <rPr>
            <sz val="9"/>
            <color indexed="81"/>
            <rFont val="Tahoma"/>
            <family val="2"/>
          </rPr>
          <t xml:space="preserve">If you've hand-calculated RPS you can enter it manually.
</t>
        </r>
      </text>
    </comment>
    <comment ref="B11" authorId="0" shapeId="0" xr:uid="{F893A3D0-AD3E-4C57-B7DC-6403D1A27E78}">
      <text>
        <r>
          <rPr>
            <b/>
            <sz val="9"/>
            <color indexed="81"/>
            <rFont val="Tahoma"/>
            <family val="2"/>
          </rPr>
          <t xml:space="preserve">ADVANCED
</t>
        </r>
        <r>
          <rPr>
            <sz val="9"/>
            <color indexed="81"/>
            <rFont val="Tahoma"/>
            <family val="2"/>
          </rPr>
          <t>If you've hand-calculated RPB you can enter it manually.</t>
        </r>
      </text>
    </comment>
    <comment ref="B12" authorId="0" shapeId="0" xr:uid="{C2B40145-D297-471B-ADBD-C7EA988E886B}">
      <text>
        <r>
          <rPr>
            <b/>
            <sz val="9"/>
            <color indexed="81"/>
            <rFont val="Tahoma"/>
            <family val="2"/>
          </rPr>
          <t>I do not recommend using this for KU books since ACOS doesn't factor in page read revenue</t>
        </r>
      </text>
    </comment>
  </commentList>
</comments>
</file>

<file path=xl/sharedStrings.xml><?xml version="1.0" encoding="utf-8"?>
<sst xmlns="http://schemas.openxmlformats.org/spreadsheetml/2006/main" count="147" uniqueCount="70">
  <si>
    <t>Book 1 Sales</t>
  </si>
  <si>
    <t>Book 1 Page Reads</t>
  </si>
  <si>
    <t>Total Series Sales Revenue</t>
  </si>
  <si>
    <t>Total Series Borrow Revenue</t>
  </si>
  <si>
    <t>Estimated Borrows Per Sale</t>
  </si>
  <si>
    <t>Ad spend</t>
  </si>
  <si>
    <t>Book 1 KENPC</t>
  </si>
  <si>
    <t>Estimated Total Revenue</t>
  </si>
  <si>
    <t>KU Rate</t>
  </si>
  <si>
    <t>USE THIS CALCULATOR FOR STANDALONES</t>
  </si>
  <si>
    <t>GREEN</t>
  </si>
  <si>
    <t>Editable</t>
  </si>
  <si>
    <t>BLUE</t>
  </si>
  <si>
    <t>Calculated by sheet, don't touch</t>
  </si>
  <si>
    <t>&gt; enter 0 if wide</t>
  </si>
  <si>
    <t>&gt; enter 1 if wide</t>
  </si>
  <si>
    <t>USE THIS CALCULATOR FOR SERIES</t>
  </si>
  <si>
    <t>Estimated Series Sales Revenue</t>
  </si>
  <si>
    <t>Book Borrow Royalty</t>
  </si>
  <si>
    <t>Book Sales Royalty</t>
  </si>
  <si>
    <t>CPC (for this ad)</t>
  </si>
  <si>
    <t>ORANGE</t>
  </si>
  <si>
    <t>Price of Book 1</t>
  </si>
  <si>
    <t>Ad clicks</t>
  </si>
  <si>
    <t>Estimated Book 1 Borrows Per Sale</t>
  </si>
  <si>
    <t>Revenue Per Book 1 Sale</t>
  </si>
  <si>
    <t>Revenue Per Book 1 Borrow</t>
  </si>
  <si>
    <t>Estimated Net Series Profit (this ad)</t>
  </si>
  <si>
    <t>CRITICAL NOTE FOR USING THIS CALCULATOR</t>
  </si>
  <si>
    <t>Estimated Series ROI (this ad)</t>
  </si>
  <si>
    <t>Sales Conversion (for this ad)</t>
  </si>
  <si>
    <t># of Book 1 KENP from Ad(s)</t>
  </si>
  <si>
    <t># of Book 1 Sales from Ad(s)</t>
  </si>
  <si>
    <t>Estimated # of Book 1 Borrows from Ad(s)</t>
  </si>
  <si>
    <t>You can only use this if you're running ads to Book 1! If you primarily run ads to a different book in the series, it will be EXTREMELY wrong.</t>
  </si>
  <si>
    <t>Estimated Breakeven ACOS</t>
  </si>
  <si>
    <t>Estimated Revenue (Single Book)</t>
  </si>
  <si>
    <t>Estimated Series KU Revenue</t>
  </si>
  <si>
    <t>Sales Revenue</t>
  </si>
  <si>
    <t>KU Revenue</t>
  </si>
  <si>
    <t>Total Revenue</t>
  </si>
  <si>
    <t>&gt; must enter as negative</t>
  </si>
  <si>
    <t># of Sales from Ad(s)</t>
  </si>
  <si>
    <t># of KENP from Ad(s)</t>
  </si>
  <si>
    <t># of KENPC</t>
  </si>
  <si>
    <t>Estimated # of Borrows from Ad(s)</t>
  </si>
  <si>
    <t>STEP 1: Revenue Per Sale Calculator</t>
  </si>
  <si>
    <t>Borrow Conversion (for this ad)</t>
  </si>
  <si>
    <t>STEP 2: Estimated Revenue (Ad #1)</t>
  </si>
  <si>
    <t>STEP 2: Estimated Revenue (Ad #2)</t>
  </si>
  <si>
    <t>Estimated Profit (this ad)</t>
  </si>
  <si>
    <t>Estimated  ROI (this ad)</t>
  </si>
  <si>
    <t>Price of Book</t>
  </si>
  <si>
    <t>Borrows Per Sale</t>
  </si>
  <si>
    <t>Estimated Revenue per Click 
(Breakeven CPC)</t>
  </si>
  <si>
    <t>Book Title</t>
  </si>
  <si>
    <t>Date</t>
  </si>
  <si>
    <t>Book 1 Price</t>
  </si>
  <si>
    <t>RPS</t>
  </si>
  <si>
    <t>RPB</t>
  </si>
  <si>
    <t>Demon Rogue</t>
  </si>
  <si>
    <t>Notes</t>
  </si>
  <si>
    <t>Box Sets?</t>
  </si>
  <si>
    <t>This tool may be highly inaccurate due to glitches or other problems. I am not responsible for any errors - it is offered as-is. Please report any problems to nick@nicholaserik.com.</t>
  </si>
  <si>
    <r>
      <t xml:space="preserve">This is an extremely rough estimate. </t>
    </r>
    <r>
      <rPr>
        <b/>
        <sz val="11"/>
        <color rgb="FFFF0000"/>
        <rFont val="Calibri"/>
        <family val="2"/>
        <scheme val="minor"/>
      </rPr>
      <t>Always confirm what the sheet projects with your daily, weekly, and/or monthly net profit numbers reported officially by KDP.</t>
    </r>
  </si>
  <si>
    <t>3/20 - 4/9</t>
  </si>
  <si>
    <t>&gt; KCD ended on 3/14</t>
  </si>
  <si>
    <t>Y</t>
  </si>
  <si>
    <t>You can duplicate the calculator and have it saved for each of your series, so RPS / RPB etc. is pre-filled and ready to go.</t>
  </si>
  <si>
    <t>STEP 2: Estimated Ad Revenue (Series)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</si>
</sst>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C00000"/>
        <bgColor indexed="64"/>
      </patternFill>
    </fill>
    <fill>
      <patternFill patternType="solid">
        <fgColor theme="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</cellStyleXfs>
  <cellXfs count="53">
    <xf numFmtId="0" fontId="0" fillId="0" borderId="0" xfId="0"/>
    <xf numFmtId="44" fontId="1" fillId="3" borderId="0" xfId="2" applyNumberFormat="1"/>
    <xf numFmtId="0" fontId="0" fillId="0" borderId="0" xfId="0" applyAlignment="1"/>
    <xf numFmtId="44" fontId="1" fillId="3" borderId="0" xfId="2" applyNumberFormat="1" applyAlignment="1"/>
    <xf numFmtId="164" fontId="1" fillId="3" borderId="0" xfId="2" applyNumberFormat="1"/>
    <xf numFmtId="8" fontId="0" fillId="0" borderId="0" xfId="0" applyNumberFormat="1"/>
    <xf numFmtId="165" fontId="1" fillId="3" borderId="0" xfId="2" applyNumberFormat="1"/>
    <xf numFmtId="0" fontId="5" fillId="0" borderId="0" xfId="0" applyFont="1" applyAlignment="1">
      <alignment vertical="center" wrapText="1"/>
    </xf>
    <xf numFmtId="0" fontId="1" fillId="2" borderId="0" xfId="1"/>
    <xf numFmtId="44" fontId="1" fillId="2" borderId="0" xfId="1" applyNumberFormat="1"/>
    <xf numFmtId="3" fontId="1" fillId="2" borderId="0" xfId="1" applyNumberFormat="1"/>
    <xf numFmtId="37" fontId="1" fillId="3" borderId="0" xfId="2" applyNumberFormat="1"/>
    <xf numFmtId="0" fontId="0" fillId="0" borderId="0" xfId="0" applyAlignment="1">
      <alignment horizontal="center"/>
    </xf>
    <xf numFmtId="0" fontId="0" fillId="0" borderId="0" xfId="0"/>
    <xf numFmtId="44" fontId="1" fillId="3" borderId="0" xfId="2" applyNumberFormat="1"/>
    <xf numFmtId="0" fontId="0" fillId="0" borderId="0" xfId="0" applyAlignment="1"/>
    <xf numFmtId="44" fontId="1" fillId="3" borderId="0" xfId="2" applyNumberFormat="1" applyAlignment="1"/>
    <xf numFmtId="164" fontId="1" fillId="3" borderId="0" xfId="2" applyNumberFormat="1"/>
    <xf numFmtId="165" fontId="1" fillId="3" borderId="0" xfId="2" applyNumberFormat="1"/>
    <xf numFmtId="0" fontId="1" fillId="2" borderId="0" xfId="1"/>
    <xf numFmtId="44" fontId="1" fillId="2" borderId="0" xfId="1" applyNumberFormat="1"/>
    <xf numFmtId="37" fontId="1" fillId="2" borderId="0" xfId="1" applyNumberFormat="1"/>
    <xf numFmtId="3" fontId="1" fillId="2" borderId="0" xfId="1" applyNumberFormat="1"/>
    <xf numFmtId="0" fontId="9" fillId="7" borderId="0" xfId="4" applyAlignment="1">
      <alignment horizontal="center" vertical="center" wrapText="1"/>
    </xf>
    <xf numFmtId="0" fontId="1" fillId="2" borderId="0" xfId="1" applyAlignment="1">
      <alignment horizontal="center"/>
    </xf>
    <xf numFmtId="10" fontId="0" fillId="0" borderId="0" xfId="0" applyNumberFormat="1"/>
    <xf numFmtId="39" fontId="1" fillId="3" borderId="0" xfId="2" applyNumberFormat="1"/>
    <xf numFmtId="44" fontId="1" fillId="2" borderId="0" xfId="1" applyNumberFormat="1" applyAlignment="1">
      <alignment horizontal="center"/>
    </xf>
    <xf numFmtId="44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5" borderId="0" xfId="3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0" fontId="3" fillId="3" borderId="0" xfId="2" applyNumberFormat="1" applyFont="1" applyAlignment="1">
      <alignment horizontal="center" vertical="center" wrapText="1"/>
    </xf>
    <xf numFmtId="0" fontId="4" fillId="5" borderId="0" xfId="3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44" fontId="3" fillId="3" borderId="0" xfId="2" applyNumberFormat="1" applyFont="1" applyAlignment="1">
      <alignment horizontal="center" vertical="center"/>
    </xf>
    <xf numFmtId="0" fontId="1" fillId="3" borderId="0" xfId="2" applyAlignment="1">
      <alignment horizontal="center"/>
    </xf>
    <xf numFmtId="0" fontId="1" fillId="5" borderId="0" xfId="3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9" fillId="7" borderId="0" xfId="4" applyAlignment="1">
      <alignment horizontal="center" vertical="center" wrapText="1"/>
    </xf>
  </cellXfs>
  <cellStyles count="5">
    <cellStyle name="Accent1" xfId="3" builtinId="29"/>
    <cellStyle name="Accent2" xfId="1" builtinId="33"/>
    <cellStyle name="Accent5" xfId="2" builtinId="45"/>
    <cellStyle name="Bad" xfId="4" builtinId="27"/>
    <cellStyle name="Normal" xfId="0" builtinId="0"/>
  </cellStyles>
  <dxfs count="20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6ED0-ADD2-417C-9612-BDCD61ECF9B1}">
  <sheetPr>
    <tabColor rgb="FFFF0000"/>
  </sheetPr>
  <dimension ref="A2:F15"/>
  <sheetViews>
    <sheetView workbookViewId="0">
      <selection activeCell="B9" sqref="B9"/>
    </sheetView>
  </sheetViews>
  <sheetFormatPr defaultRowHeight="14.5" x14ac:dyDescent="0.35"/>
  <sheetData>
    <row r="2" spans="1:6" ht="15" thickBot="1" x14ac:dyDescent="0.4"/>
    <row r="3" spans="1:6" ht="14.5" customHeight="1" x14ac:dyDescent="0.35">
      <c r="B3" s="29" t="s">
        <v>28</v>
      </c>
      <c r="C3" s="30"/>
      <c r="D3" s="30"/>
      <c r="E3" s="30"/>
      <c r="F3" s="31"/>
    </row>
    <row r="4" spans="1:6" ht="14.5" customHeight="1" x14ac:dyDescent="0.35">
      <c r="B4" s="32"/>
      <c r="C4" s="33"/>
      <c r="D4" s="33"/>
      <c r="E4" s="33"/>
      <c r="F4" s="34"/>
    </row>
    <row r="5" spans="1:6" ht="15" thickBot="1" x14ac:dyDescent="0.4">
      <c r="B5" s="35"/>
      <c r="C5" s="36"/>
      <c r="D5" s="36"/>
      <c r="E5" s="36"/>
      <c r="F5" s="37"/>
    </row>
    <row r="6" spans="1:6" x14ac:dyDescent="0.35">
      <c r="A6">
        <v>1</v>
      </c>
      <c r="B6" s="2" t="s">
        <v>64</v>
      </c>
      <c r="C6" s="2"/>
      <c r="D6" s="2"/>
      <c r="E6" s="2"/>
      <c r="F6" s="2"/>
    </row>
    <row r="7" spans="1:6" x14ac:dyDescent="0.35">
      <c r="A7">
        <v>2</v>
      </c>
      <c r="B7" t="s">
        <v>63</v>
      </c>
    </row>
    <row r="8" spans="1:6" x14ac:dyDescent="0.35">
      <c r="A8">
        <v>3</v>
      </c>
      <c r="B8" t="s">
        <v>68</v>
      </c>
    </row>
    <row r="12" spans="1:6" ht="14.5" customHeight="1" x14ac:dyDescent="0.35">
      <c r="B12" s="2"/>
      <c r="C12" s="2"/>
      <c r="D12" s="2"/>
      <c r="E12" s="2"/>
      <c r="F12" s="2"/>
    </row>
    <row r="13" spans="1:6" x14ac:dyDescent="0.35">
      <c r="B13" s="2"/>
      <c r="C13" s="2"/>
      <c r="D13" s="2"/>
      <c r="E13" s="2"/>
      <c r="F13" s="2"/>
    </row>
    <row r="14" spans="1:6" x14ac:dyDescent="0.35">
      <c r="B14" s="2"/>
      <c r="C14" s="2"/>
      <c r="D14" s="2"/>
      <c r="E14" s="2"/>
      <c r="F14" s="2"/>
    </row>
    <row r="15" spans="1:6" x14ac:dyDescent="0.35">
      <c r="B15" s="2"/>
      <c r="C15" s="2"/>
      <c r="D15" s="2"/>
      <c r="E15" s="2"/>
      <c r="F15" s="2"/>
    </row>
  </sheetData>
  <mergeCells count="1">
    <mergeCell ref="B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438D-A240-4938-8F06-441C07E1CF10}">
  <dimension ref="A1:G2"/>
  <sheetViews>
    <sheetView workbookViewId="0">
      <selection activeCell="E3" sqref="E3"/>
    </sheetView>
  </sheetViews>
  <sheetFormatPr defaultRowHeight="14.5" x14ac:dyDescent="0.35"/>
  <cols>
    <col min="1" max="1" width="14.453125" customWidth="1"/>
    <col min="2" max="2" width="14.1796875" customWidth="1"/>
    <col min="3" max="3" width="14.1796875" style="28" customWidth="1"/>
    <col min="4" max="4" width="14.1796875" style="13" customWidth="1"/>
    <col min="5" max="5" width="8.453125" style="28" customWidth="1"/>
    <col min="6" max="6" width="9.81640625" style="28" customWidth="1"/>
  </cols>
  <sheetData>
    <row r="1" spans="1:7" x14ac:dyDescent="0.35">
      <c r="A1" s="24" t="s">
        <v>55</v>
      </c>
      <c r="B1" s="24" t="s">
        <v>56</v>
      </c>
      <c r="C1" s="27" t="s">
        <v>57</v>
      </c>
      <c r="D1" s="24" t="s">
        <v>62</v>
      </c>
      <c r="E1" s="27" t="s">
        <v>58</v>
      </c>
      <c r="F1" s="27" t="s">
        <v>59</v>
      </c>
      <c r="G1" s="12" t="s">
        <v>61</v>
      </c>
    </row>
    <row r="2" spans="1:7" x14ac:dyDescent="0.35">
      <c r="A2" t="s">
        <v>60</v>
      </c>
      <c r="B2" s="12" t="s">
        <v>65</v>
      </c>
      <c r="C2" s="28">
        <v>0.99</v>
      </c>
      <c r="D2" s="12" t="s">
        <v>67</v>
      </c>
      <c r="E2" s="28">
        <f>121.19/78</f>
        <v>1.5537179487179487</v>
      </c>
      <c r="F2" s="28">
        <f>261.3/(19075/266)</f>
        <v>3.6438165137614678</v>
      </c>
      <c r="G2" t="s">
        <v>66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500F-F2F6-40DB-BAF6-472F6E0D583F}">
  <dimension ref="A1:G43"/>
  <sheetViews>
    <sheetView tabSelected="1" workbookViewId="0">
      <selection activeCell="B39" sqref="B39"/>
    </sheetView>
  </sheetViews>
  <sheetFormatPr defaultRowHeight="14.5" x14ac:dyDescent="0.35"/>
  <cols>
    <col min="1" max="1" width="36.36328125" customWidth="1"/>
    <col min="2" max="2" width="15.453125" customWidth="1"/>
    <col min="3" max="3" width="14.36328125" style="13" customWidth="1"/>
    <col min="5" max="5" width="12.81640625" customWidth="1"/>
    <col min="9" max="9" width="15.1796875" customWidth="1"/>
  </cols>
  <sheetData>
    <row r="1" spans="1:7" s="13" customFormat="1" ht="14.5" customHeight="1" x14ac:dyDescent="0.35">
      <c r="A1" s="50" t="s">
        <v>9</v>
      </c>
      <c r="B1" s="50"/>
    </row>
    <row r="2" spans="1:7" s="13" customFormat="1" ht="15" thickBot="1" x14ac:dyDescent="0.4">
      <c r="A2" s="51"/>
      <c r="B2" s="51"/>
      <c r="E2" s="48" t="s">
        <v>21</v>
      </c>
      <c r="F2" s="48"/>
      <c r="G2" t="s">
        <v>11</v>
      </c>
    </row>
    <row r="3" spans="1:7" ht="15" customHeight="1" thickBot="1" x14ac:dyDescent="0.4">
      <c r="A3" s="46" t="s">
        <v>36</v>
      </c>
      <c r="B3" s="47"/>
      <c r="E3" s="49" t="s">
        <v>10</v>
      </c>
      <c r="F3" s="49"/>
      <c r="G3" t="s">
        <v>13</v>
      </c>
    </row>
    <row r="4" spans="1:7" x14ac:dyDescent="0.35">
      <c r="A4" t="s">
        <v>42</v>
      </c>
      <c r="B4" s="22">
        <v>7</v>
      </c>
      <c r="E4" s="44" t="s">
        <v>12</v>
      </c>
      <c r="F4" s="44"/>
      <c r="G4" t="s">
        <v>13</v>
      </c>
    </row>
    <row r="5" spans="1:7" x14ac:dyDescent="0.35">
      <c r="A5" t="s">
        <v>43</v>
      </c>
      <c r="B5" s="22">
        <v>2671</v>
      </c>
      <c r="C5" t="s">
        <v>14</v>
      </c>
      <c r="E5" s="13"/>
      <c r="F5" s="13"/>
      <c r="G5" s="13"/>
    </row>
    <row r="6" spans="1:7" x14ac:dyDescent="0.35">
      <c r="A6" t="s">
        <v>44</v>
      </c>
      <c r="B6" s="22">
        <v>266</v>
      </c>
      <c r="C6" t="s">
        <v>15</v>
      </c>
      <c r="E6" s="45" t="s">
        <v>8</v>
      </c>
      <c r="F6" s="45"/>
      <c r="G6" s="8">
        <v>4.4999999999999997E-3</v>
      </c>
    </row>
    <row r="7" spans="1:7" x14ac:dyDescent="0.35">
      <c r="A7" t="s">
        <v>5</v>
      </c>
      <c r="B7" s="9">
        <v>-323.63</v>
      </c>
      <c r="C7" t="s">
        <v>41</v>
      </c>
    </row>
    <row r="8" spans="1:7" x14ac:dyDescent="0.35">
      <c r="A8" t="s">
        <v>52</v>
      </c>
      <c r="B8" s="9">
        <v>0.99</v>
      </c>
    </row>
    <row r="9" spans="1:7" x14ac:dyDescent="0.35">
      <c r="A9" t="s">
        <v>23</v>
      </c>
      <c r="B9" s="21">
        <v>290</v>
      </c>
    </row>
    <row r="10" spans="1:7" s="13" customFormat="1" x14ac:dyDescent="0.35"/>
    <row r="11" spans="1:7" s="13" customFormat="1" x14ac:dyDescent="0.35">
      <c r="A11" s="13" t="s">
        <v>45</v>
      </c>
      <c r="B11" s="18">
        <f>B5/B6</f>
        <v>10.041353383458647</v>
      </c>
    </row>
    <row r="12" spans="1:7" s="13" customFormat="1" x14ac:dyDescent="0.35">
      <c r="A12" s="13" t="s">
        <v>4</v>
      </c>
      <c r="B12" s="18">
        <f>B11/B4</f>
        <v>1.4344790547798068</v>
      </c>
    </row>
    <row r="13" spans="1:7" x14ac:dyDescent="0.35">
      <c r="A13" s="13" t="s">
        <v>19</v>
      </c>
      <c r="B13" s="14">
        <f>IF(B8&gt;2.98, 0.7*B8, 0.35*B8)</f>
        <v>0.34649999999999997</v>
      </c>
      <c r="F13" s="13"/>
      <c r="G13" s="13"/>
    </row>
    <row r="14" spans="1:7" x14ac:dyDescent="0.35">
      <c r="A14" s="13" t="s">
        <v>18</v>
      </c>
      <c r="B14" s="14">
        <f>B6*G6</f>
        <v>1.1969999999999998</v>
      </c>
      <c r="F14" s="13"/>
      <c r="G14" s="13"/>
    </row>
    <row r="15" spans="1:7" x14ac:dyDescent="0.35">
      <c r="A15" t="s">
        <v>38</v>
      </c>
      <c r="B15" s="1">
        <f>B13*B4</f>
        <v>2.4255</v>
      </c>
    </row>
    <row r="16" spans="1:7" x14ac:dyDescent="0.35">
      <c r="A16" t="s">
        <v>39</v>
      </c>
      <c r="B16" s="1">
        <f>B5*G6</f>
        <v>12.019499999999999</v>
      </c>
    </row>
    <row r="17" spans="1:5" x14ac:dyDescent="0.35">
      <c r="A17" s="2" t="s">
        <v>40</v>
      </c>
      <c r="B17" s="1">
        <f>B15+B16</f>
        <v>14.444999999999999</v>
      </c>
    </row>
    <row r="18" spans="1:5" x14ac:dyDescent="0.35">
      <c r="A18" s="2"/>
    </row>
    <row r="19" spans="1:5" ht="14.5" customHeight="1" x14ac:dyDescent="0.35">
      <c r="A19" s="2" t="s">
        <v>30</v>
      </c>
      <c r="B19" s="4">
        <f>B4/B9</f>
        <v>2.4137931034482758E-2</v>
      </c>
    </row>
    <row r="20" spans="1:5" s="13" customFormat="1" ht="14.5" customHeight="1" x14ac:dyDescent="0.35">
      <c r="A20" s="15" t="s">
        <v>47</v>
      </c>
      <c r="B20" s="17">
        <f>B11/B9</f>
        <v>3.462535649468499E-2</v>
      </c>
    </row>
    <row r="21" spans="1:5" ht="14.5" customHeight="1" x14ac:dyDescent="0.35">
      <c r="A21" t="s">
        <v>20</v>
      </c>
      <c r="B21" s="1">
        <f>-B7/B9</f>
        <v>1.1159655172413794</v>
      </c>
    </row>
    <row r="23" spans="1:5" ht="14.5" customHeight="1" x14ac:dyDescent="0.35">
      <c r="A23" s="38" t="s">
        <v>50</v>
      </c>
      <c r="B23" s="39">
        <f>B17+B7</f>
        <v>-309.185</v>
      </c>
      <c r="D23" s="25"/>
      <c r="E23" s="15"/>
    </row>
    <row r="24" spans="1:5" ht="14.5" customHeight="1" x14ac:dyDescent="0.35">
      <c r="A24" s="38"/>
      <c r="B24" s="39"/>
      <c r="E24" s="15"/>
    </row>
    <row r="25" spans="1:5" ht="14.5" customHeight="1" x14ac:dyDescent="0.35">
      <c r="A25" s="41" t="s">
        <v>54</v>
      </c>
      <c r="B25" s="43">
        <f>B17/B9</f>
        <v>4.98103448275862E-2</v>
      </c>
    </row>
    <row r="26" spans="1:5" ht="14.5" customHeight="1" x14ac:dyDescent="0.35">
      <c r="A26" s="38"/>
      <c r="B26" s="43"/>
    </row>
    <row r="27" spans="1:5" s="13" customFormat="1" ht="14.5" customHeight="1" x14ac:dyDescent="0.35">
      <c r="A27" s="38" t="s">
        <v>51</v>
      </c>
      <c r="B27" s="42">
        <f>B23/-B7</f>
        <v>-0.95536569539288696</v>
      </c>
    </row>
    <row r="28" spans="1:5" s="13" customFormat="1" ht="14.5" customHeight="1" x14ac:dyDescent="0.35">
      <c r="A28" s="38"/>
      <c r="B28" s="42"/>
    </row>
    <row r="29" spans="1:5" ht="14.5" customHeight="1" x14ac:dyDescent="0.35">
      <c r="A29" s="41" t="s">
        <v>35</v>
      </c>
      <c r="B29" s="40">
        <f>(B13+(B14*(B5/B6)/B4))/B8</f>
        <v>2.0844155844155838</v>
      </c>
    </row>
    <row r="30" spans="1:5" ht="14.5" customHeight="1" x14ac:dyDescent="0.35">
      <c r="A30" s="41"/>
      <c r="B30" s="40"/>
    </row>
    <row r="31" spans="1:5" ht="14.5" customHeight="1" x14ac:dyDescent="0.35"/>
    <row r="32" spans="1:5" x14ac:dyDescent="0.35">
      <c r="A32" s="2"/>
      <c r="B32" s="2"/>
    </row>
    <row r="33" spans="4:4" ht="14.5" customHeight="1" x14ac:dyDescent="0.35">
      <c r="D33" s="7"/>
    </row>
    <row r="34" spans="4:4" ht="14.5" customHeight="1" x14ac:dyDescent="0.35">
      <c r="D34" s="7"/>
    </row>
    <row r="35" spans="4:4" ht="14.5" customHeight="1" x14ac:dyDescent="0.35"/>
    <row r="36" spans="4:4" ht="14.5" customHeight="1" x14ac:dyDescent="0.35"/>
    <row r="43" spans="4:4" x14ac:dyDescent="0.35">
      <c r="D43" s="5"/>
    </row>
  </sheetData>
  <mergeCells count="14">
    <mergeCell ref="E4:F4"/>
    <mergeCell ref="E6:F6"/>
    <mergeCell ref="A3:B3"/>
    <mergeCell ref="E2:F2"/>
    <mergeCell ref="E3:F3"/>
    <mergeCell ref="A1:B2"/>
    <mergeCell ref="A23:A24"/>
    <mergeCell ref="B23:B24"/>
    <mergeCell ref="B29:B30"/>
    <mergeCell ref="A27:A28"/>
    <mergeCell ref="A29:A30"/>
    <mergeCell ref="B27:B28"/>
    <mergeCell ref="A25:A26"/>
    <mergeCell ref="B25:B26"/>
  </mergeCells>
  <conditionalFormatting sqref="B23 B27">
    <cfRule type="cellIs" dxfId="19" priority="5" operator="lessThan">
      <formula>0</formula>
    </cfRule>
    <cfRule type="cellIs" dxfId="18" priority="6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ED70-8F7F-4505-A2CE-B6CF4F39A87D}">
  <dimension ref="A1:H44"/>
  <sheetViews>
    <sheetView workbookViewId="0">
      <selection activeCell="B21" sqref="B21"/>
    </sheetView>
  </sheetViews>
  <sheetFormatPr defaultRowHeight="14.5" x14ac:dyDescent="0.35"/>
  <cols>
    <col min="1" max="1" width="36.6328125" customWidth="1"/>
    <col min="2" max="2" width="14.6328125" customWidth="1"/>
    <col min="3" max="3" width="16.08984375" customWidth="1"/>
    <col min="7" max="7" width="15.08984375" customWidth="1"/>
    <col min="8" max="8" width="11.08984375" bestFit="1" customWidth="1"/>
  </cols>
  <sheetData>
    <row r="1" spans="1:8" s="13" customFormat="1" x14ac:dyDescent="0.35">
      <c r="A1" s="50" t="s">
        <v>16</v>
      </c>
      <c r="B1" s="50"/>
    </row>
    <row r="2" spans="1:8" s="13" customFormat="1" ht="15" thickBot="1" x14ac:dyDescent="0.4">
      <c r="A2" s="51"/>
      <c r="B2" s="51"/>
      <c r="D2" s="48" t="s">
        <v>21</v>
      </c>
      <c r="E2" s="48"/>
      <c r="F2" t="s">
        <v>11</v>
      </c>
      <c r="G2"/>
    </row>
    <row r="3" spans="1:8" ht="15" thickBot="1" x14ac:dyDescent="0.4">
      <c r="A3" s="46" t="s">
        <v>46</v>
      </c>
      <c r="B3" s="47"/>
      <c r="C3" s="12"/>
      <c r="D3" s="49" t="s">
        <v>10</v>
      </c>
      <c r="E3" s="49"/>
      <c r="F3" t="s">
        <v>13</v>
      </c>
      <c r="H3" s="15"/>
    </row>
    <row r="4" spans="1:8" x14ac:dyDescent="0.35">
      <c r="A4" t="s">
        <v>0</v>
      </c>
      <c r="B4" s="10">
        <v>78</v>
      </c>
      <c r="D4" s="44" t="s">
        <v>12</v>
      </c>
      <c r="E4" s="44"/>
      <c r="F4" t="s">
        <v>13</v>
      </c>
      <c r="H4" s="15"/>
    </row>
    <row r="5" spans="1:8" x14ac:dyDescent="0.35">
      <c r="A5" t="s">
        <v>1</v>
      </c>
      <c r="B5" s="10">
        <v>19075</v>
      </c>
      <c r="C5" t="s">
        <v>15</v>
      </c>
    </row>
    <row r="6" spans="1:8" x14ac:dyDescent="0.35">
      <c r="A6" t="s">
        <v>6</v>
      </c>
      <c r="B6" s="10">
        <v>266</v>
      </c>
      <c r="C6" t="s">
        <v>15</v>
      </c>
      <c r="D6" s="52" t="s">
        <v>34</v>
      </c>
      <c r="E6" s="52"/>
      <c r="F6" s="52"/>
      <c r="G6" s="52"/>
      <c r="H6" s="13"/>
    </row>
    <row r="7" spans="1:8" x14ac:dyDescent="0.35">
      <c r="A7" t="s">
        <v>2</v>
      </c>
      <c r="B7" s="9">
        <v>121.19</v>
      </c>
      <c r="D7" s="52"/>
      <c r="E7" s="52"/>
      <c r="F7" s="52"/>
      <c r="G7" s="52"/>
      <c r="H7" s="13"/>
    </row>
    <row r="8" spans="1:8" x14ac:dyDescent="0.35">
      <c r="A8" t="s">
        <v>3</v>
      </c>
      <c r="B8" s="9">
        <v>261.3</v>
      </c>
      <c r="C8" t="s">
        <v>14</v>
      </c>
      <c r="D8" s="52"/>
      <c r="E8" s="52"/>
      <c r="F8" s="52"/>
      <c r="G8" s="52"/>
      <c r="H8" s="13"/>
    </row>
    <row r="9" spans="1:8" s="13" customFormat="1" ht="14.5" customHeight="1" x14ac:dyDescent="0.35">
      <c r="A9" s="13" t="s">
        <v>22</v>
      </c>
      <c r="B9" s="20">
        <v>0.99</v>
      </c>
      <c r="D9" s="52"/>
      <c r="E9" s="52"/>
      <c r="F9" s="52"/>
      <c r="G9" s="52"/>
    </row>
    <row r="10" spans="1:8" s="13" customFormat="1" ht="14.5" customHeight="1" x14ac:dyDescent="0.35">
      <c r="A10" s="13" t="s">
        <v>53</v>
      </c>
      <c r="B10" s="26">
        <f>(B5/B6)/B4</f>
        <v>0.91936572199730104</v>
      </c>
      <c r="D10" s="23"/>
      <c r="E10" s="23"/>
      <c r="F10" s="23"/>
      <c r="G10" s="23"/>
    </row>
    <row r="11" spans="1:8" ht="14.5" customHeight="1" x14ac:dyDescent="0.35">
      <c r="A11" t="s">
        <v>25</v>
      </c>
      <c r="B11" s="14">
        <f>B7/B4</f>
        <v>1.5537179487179487</v>
      </c>
      <c r="D11" s="13"/>
    </row>
    <row r="12" spans="1:8" x14ac:dyDescent="0.35">
      <c r="A12" t="s">
        <v>26</v>
      </c>
      <c r="B12" s="1">
        <f>B8/(B5/B6)</f>
        <v>3.6438165137614678</v>
      </c>
      <c r="D12" s="13"/>
    </row>
    <row r="13" spans="1:8" s="13" customFormat="1" x14ac:dyDescent="0.35">
      <c r="A13" s="41" t="s">
        <v>35</v>
      </c>
      <c r="B13" s="40">
        <f>(B11+B12*B10)/B9</f>
        <v>4.9532504532504538</v>
      </c>
    </row>
    <row r="14" spans="1:8" s="13" customFormat="1" x14ac:dyDescent="0.35">
      <c r="A14" s="41"/>
      <c r="B14" s="40"/>
    </row>
    <row r="15" spans="1:8" ht="15" thickBot="1" x14ac:dyDescent="0.4">
      <c r="E15" s="13"/>
      <c r="F15" s="13"/>
      <c r="G15" s="13"/>
      <c r="H15" s="13"/>
    </row>
    <row r="16" spans="1:8" ht="15" thickBot="1" x14ac:dyDescent="0.4">
      <c r="A16" s="46" t="s">
        <v>69</v>
      </c>
      <c r="B16" s="47"/>
      <c r="E16" s="13"/>
      <c r="F16" s="13"/>
      <c r="G16" s="13"/>
      <c r="H16" s="13"/>
    </row>
    <row r="17" spans="1:3" x14ac:dyDescent="0.35">
      <c r="A17" t="s">
        <v>32</v>
      </c>
      <c r="B17" s="8">
        <v>7</v>
      </c>
    </row>
    <row r="18" spans="1:3" x14ac:dyDescent="0.35">
      <c r="A18" t="s">
        <v>31</v>
      </c>
      <c r="B18" s="22">
        <v>2671</v>
      </c>
      <c r="C18" t="s">
        <v>14</v>
      </c>
    </row>
    <row r="19" spans="1:3" x14ac:dyDescent="0.35">
      <c r="A19" t="s">
        <v>5</v>
      </c>
      <c r="B19" s="9">
        <v>-323.63</v>
      </c>
      <c r="C19" t="s">
        <v>41</v>
      </c>
    </row>
    <row r="20" spans="1:3" s="13" customFormat="1" x14ac:dyDescent="0.35">
      <c r="A20" s="13" t="s">
        <v>23</v>
      </c>
      <c r="B20" s="21">
        <v>290</v>
      </c>
    </row>
    <row r="21" spans="1:3" x14ac:dyDescent="0.35">
      <c r="A21" t="s">
        <v>6</v>
      </c>
      <c r="B21" s="11">
        <f>B6</f>
        <v>266</v>
      </c>
    </row>
    <row r="22" spans="1:3" x14ac:dyDescent="0.35">
      <c r="A22" t="s">
        <v>33</v>
      </c>
      <c r="B22" s="6">
        <f>B18/B21</f>
        <v>10.041353383458647</v>
      </c>
    </row>
    <row r="23" spans="1:3" x14ac:dyDescent="0.35">
      <c r="A23" t="s">
        <v>24</v>
      </c>
      <c r="B23" s="6">
        <f>B22/B17</f>
        <v>1.4344790547798068</v>
      </c>
    </row>
    <row r="24" spans="1:3" x14ac:dyDescent="0.35">
      <c r="A24" t="s">
        <v>17</v>
      </c>
      <c r="B24" s="1">
        <f>B11*B17</f>
        <v>10.87602564102564</v>
      </c>
    </row>
    <row r="25" spans="1:3" s="13" customFormat="1" x14ac:dyDescent="0.35">
      <c r="A25" s="2" t="s">
        <v>37</v>
      </c>
      <c r="B25" s="3">
        <f>B12*B22</f>
        <v>36.588849279161209</v>
      </c>
      <c r="C25"/>
    </row>
    <row r="26" spans="1:3" x14ac:dyDescent="0.35">
      <c r="A26" s="2" t="s">
        <v>7</v>
      </c>
      <c r="B26" s="1">
        <f>B24+B25</f>
        <v>47.464874920186851</v>
      </c>
    </row>
    <row r="27" spans="1:3" x14ac:dyDescent="0.35">
      <c r="A27" s="2"/>
    </row>
    <row r="28" spans="1:3" x14ac:dyDescent="0.35">
      <c r="A28" s="2" t="s">
        <v>30</v>
      </c>
      <c r="B28" s="4">
        <f>B17/B20</f>
        <v>2.4137931034482758E-2</v>
      </c>
    </row>
    <row r="29" spans="1:3" s="13" customFormat="1" x14ac:dyDescent="0.35">
      <c r="A29" s="15" t="s">
        <v>47</v>
      </c>
      <c r="B29" s="17">
        <f>B22/B20</f>
        <v>3.462535649468499E-2</v>
      </c>
    </row>
    <row r="30" spans="1:3" x14ac:dyDescent="0.35">
      <c r="A30" t="s">
        <v>20</v>
      </c>
      <c r="B30" s="1">
        <f>-B19/B20</f>
        <v>1.1159655172413794</v>
      </c>
    </row>
    <row r="31" spans="1:3" ht="14.5" customHeight="1" x14ac:dyDescent="0.35"/>
    <row r="32" spans="1:3" ht="14.5" customHeight="1" x14ac:dyDescent="0.35">
      <c r="A32" s="38" t="s">
        <v>27</v>
      </c>
      <c r="B32" s="39">
        <f>B26+B19</f>
        <v>-276.16512507981315</v>
      </c>
    </row>
    <row r="33" spans="1:3" ht="14.5" customHeight="1" x14ac:dyDescent="0.35">
      <c r="A33" s="38"/>
      <c r="B33" s="39"/>
    </row>
    <row r="34" spans="1:3" s="13" customFormat="1" ht="14.5" customHeight="1" x14ac:dyDescent="0.35">
      <c r="A34" s="41" t="s">
        <v>54</v>
      </c>
      <c r="B34" s="43">
        <f>B26/B20</f>
        <v>0.16367198248340292</v>
      </c>
    </row>
    <row r="35" spans="1:3" s="13" customFormat="1" ht="14.5" customHeight="1" x14ac:dyDescent="0.35">
      <c r="A35" s="41"/>
      <c r="B35" s="43"/>
    </row>
    <row r="36" spans="1:3" ht="14.5" customHeight="1" x14ac:dyDescent="0.35">
      <c r="A36" s="38" t="s">
        <v>29</v>
      </c>
      <c r="B36" s="42">
        <f>B32/-B19</f>
        <v>-0.85333598578566006</v>
      </c>
    </row>
    <row r="37" spans="1:3" ht="14.5" customHeight="1" x14ac:dyDescent="0.35">
      <c r="A37" s="38"/>
      <c r="B37" s="42"/>
    </row>
    <row r="38" spans="1:3" ht="26.5" customHeight="1" x14ac:dyDescent="0.35"/>
    <row r="39" spans="1:3" ht="22" customHeight="1" x14ac:dyDescent="0.35"/>
    <row r="40" spans="1:3" s="13" customFormat="1" ht="23.5" customHeight="1" x14ac:dyDescent="0.35">
      <c r="A40"/>
      <c r="B40"/>
      <c r="C40"/>
    </row>
    <row r="41" spans="1:3" ht="14.5" customHeight="1" x14ac:dyDescent="0.35"/>
    <row r="42" spans="1:3" ht="14.5" customHeight="1" x14ac:dyDescent="0.35"/>
    <row r="43" spans="1:3" ht="14.5" customHeight="1" x14ac:dyDescent="0.35"/>
    <row r="44" spans="1:3" ht="14.5" customHeight="1" x14ac:dyDescent="0.35"/>
  </sheetData>
  <mergeCells count="15">
    <mergeCell ref="A1:B2"/>
    <mergeCell ref="D6:G9"/>
    <mergeCell ref="A13:A14"/>
    <mergeCell ref="B36:B37"/>
    <mergeCell ref="B13:B14"/>
    <mergeCell ref="B32:B33"/>
    <mergeCell ref="A32:A33"/>
    <mergeCell ref="A36:A37"/>
    <mergeCell ref="A3:B3"/>
    <mergeCell ref="A16:B16"/>
    <mergeCell ref="D2:E2"/>
    <mergeCell ref="D4:E4"/>
    <mergeCell ref="D3:E3"/>
    <mergeCell ref="A34:A35"/>
    <mergeCell ref="B34:B35"/>
  </mergeCells>
  <conditionalFormatting sqref="G31:G37 B36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B3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B36:B37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B936-FCE4-414B-8774-EC007025CEDD}">
  <dimension ref="A1:H43"/>
  <sheetViews>
    <sheetView workbookViewId="0">
      <selection activeCell="F19" sqref="F19"/>
    </sheetView>
  </sheetViews>
  <sheetFormatPr defaultRowHeight="14.5" x14ac:dyDescent="0.35"/>
  <cols>
    <col min="1" max="1" width="36.6328125" style="13" customWidth="1"/>
    <col min="2" max="2" width="14.6328125" style="13" customWidth="1"/>
    <col min="3" max="3" width="16.08984375" style="13" customWidth="1"/>
    <col min="4" max="4" width="8.7265625" style="13"/>
    <col min="5" max="5" width="39.1796875" style="13" customWidth="1"/>
    <col min="6" max="6" width="15.26953125" style="13" customWidth="1"/>
    <col min="7" max="7" width="15.08984375" style="13" customWidth="1"/>
    <col min="8" max="8" width="11.08984375" style="13" bestFit="1" customWidth="1"/>
    <col min="9" max="16384" width="8.7265625" style="13"/>
  </cols>
  <sheetData>
    <row r="1" spans="1:8" x14ac:dyDescent="0.35">
      <c r="A1" s="50" t="s">
        <v>16</v>
      </c>
      <c r="B1" s="50"/>
    </row>
    <row r="2" spans="1:8" ht="15" thickBot="1" x14ac:dyDescent="0.4">
      <c r="A2" s="51"/>
      <c r="B2" s="51"/>
      <c r="D2" s="48" t="s">
        <v>21</v>
      </c>
      <c r="E2" s="48"/>
      <c r="F2" s="13" t="s">
        <v>11</v>
      </c>
    </row>
    <row r="3" spans="1:8" ht="15" thickBot="1" x14ac:dyDescent="0.4">
      <c r="A3" s="46" t="s">
        <v>46</v>
      </c>
      <c r="B3" s="47"/>
      <c r="C3" s="12"/>
      <c r="D3" s="49" t="s">
        <v>10</v>
      </c>
      <c r="E3" s="49"/>
      <c r="F3" s="13" t="s">
        <v>13</v>
      </c>
      <c r="H3" s="15"/>
    </row>
    <row r="4" spans="1:8" x14ac:dyDescent="0.35">
      <c r="A4" s="13" t="s">
        <v>0</v>
      </c>
      <c r="B4" s="22">
        <v>78</v>
      </c>
      <c r="D4" s="44" t="s">
        <v>12</v>
      </c>
      <c r="E4" s="44"/>
      <c r="F4" s="13" t="s">
        <v>13</v>
      </c>
      <c r="H4" s="15"/>
    </row>
    <row r="5" spans="1:8" x14ac:dyDescent="0.35">
      <c r="A5" s="13" t="s">
        <v>1</v>
      </c>
      <c r="B5" s="22">
        <v>19075</v>
      </c>
      <c r="C5" s="13" t="s">
        <v>15</v>
      </c>
    </row>
    <row r="6" spans="1:8" x14ac:dyDescent="0.35">
      <c r="A6" s="13" t="s">
        <v>6</v>
      </c>
      <c r="B6" s="22">
        <v>266</v>
      </c>
      <c r="C6" s="13" t="s">
        <v>15</v>
      </c>
      <c r="D6" s="52" t="s">
        <v>34</v>
      </c>
      <c r="E6" s="52"/>
      <c r="F6" s="52"/>
      <c r="G6" s="52"/>
    </row>
    <row r="7" spans="1:8" x14ac:dyDescent="0.35">
      <c r="A7" s="13" t="s">
        <v>2</v>
      </c>
      <c r="B7" s="20">
        <v>121.19</v>
      </c>
      <c r="D7" s="52"/>
      <c r="E7" s="52"/>
      <c r="F7" s="52"/>
      <c r="G7" s="52"/>
    </row>
    <row r="8" spans="1:8" x14ac:dyDescent="0.35">
      <c r="A8" s="13" t="s">
        <v>3</v>
      </c>
      <c r="B8" s="20">
        <v>261.3</v>
      </c>
      <c r="C8" s="13" t="s">
        <v>14</v>
      </c>
      <c r="D8" s="52"/>
      <c r="E8" s="52"/>
      <c r="F8" s="52"/>
      <c r="G8" s="52"/>
    </row>
    <row r="9" spans="1:8" ht="14.5" customHeight="1" x14ac:dyDescent="0.35">
      <c r="A9" s="13" t="s">
        <v>22</v>
      </c>
      <c r="B9" s="20">
        <v>0.99</v>
      </c>
      <c r="D9" s="52"/>
      <c r="E9" s="52"/>
      <c r="F9" s="52"/>
      <c r="G9" s="52"/>
    </row>
    <row r="10" spans="1:8" ht="14.5" customHeight="1" x14ac:dyDescent="0.35">
      <c r="A10" s="13" t="s">
        <v>25</v>
      </c>
      <c r="B10" s="14">
        <f>B7/B4</f>
        <v>1.5537179487179487</v>
      </c>
    </row>
    <row r="11" spans="1:8" x14ac:dyDescent="0.35">
      <c r="A11" s="13" t="s">
        <v>26</v>
      </c>
      <c r="B11" s="14">
        <f>B8/(B5/B6)</f>
        <v>3.6438165137614678</v>
      </c>
    </row>
    <row r="12" spans="1:8" x14ac:dyDescent="0.35">
      <c r="A12" s="41" t="s">
        <v>35</v>
      </c>
      <c r="B12" s="40">
        <f>(B10+(B11*((B5/B6)/B4)))/B9</f>
        <v>4.9532504532504538</v>
      </c>
    </row>
    <row r="13" spans="1:8" x14ac:dyDescent="0.35">
      <c r="A13" s="41"/>
      <c r="B13" s="40"/>
    </row>
    <row r="14" spans="1:8" ht="15" thickBot="1" x14ac:dyDescent="0.4"/>
    <row r="15" spans="1:8" ht="15" thickBot="1" x14ac:dyDescent="0.4">
      <c r="A15" s="46" t="s">
        <v>48</v>
      </c>
      <c r="B15" s="47"/>
      <c r="E15" s="46" t="s">
        <v>49</v>
      </c>
      <c r="F15" s="47"/>
    </row>
    <row r="16" spans="1:8" x14ac:dyDescent="0.35">
      <c r="A16" s="13" t="s">
        <v>32</v>
      </c>
      <c r="B16" s="19">
        <v>7</v>
      </c>
      <c r="E16" s="13" t="s">
        <v>32</v>
      </c>
      <c r="F16" s="19">
        <v>7</v>
      </c>
    </row>
    <row r="17" spans="1:7" x14ac:dyDescent="0.35">
      <c r="A17" s="13" t="s">
        <v>31</v>
      </c>
      <c r="B17" s="22">
        <v>2671</v>
      </c>
      <c r="C17" s="13" t="s">
        <v>14</v>
      </c>
      <c r="E17" s="13" t="s">
        <v>31</v>
      </c>
      <c r="F17" s="22">
        <v>641</v>
      </c>
      <c r="G17" s="13" t="s">
        <v>14</v>
      </c>
    </row>
    <row r="18" spans="1:7" x14ac:dyDescent="0.35">
      <c r="A18" s="13" t="s">
        <v>5</v>
      </c>
      <c r="B18" s="20">
        <v>-323.63</v>
      </c>
      <c r="C18" s="13" t="s">
        <v>41</v>
      </c>
      <c r="E18" s="13" t="s">
        <v>5</v>
      </c>
      <c r="F18" s="20">
        <v>-96.63</v>
      </c>
      <c r="G18" s="13" t="s">
        <v>41</v>
      </c>
    </row>
    <row r="19" spans="1:7" x14ac:dyDescent="0.35">
      <c r="A19" s="13" t="s">
        <v>23</v>
      </c>
      <c r="B19" s="21">
        <v>290</v>
      </c>
      <c r="E19" s="13" t="s">
        <v>23</v>
      </c>
      <c r="F19" s="21">
        <v>120</v>
      </c>
    </row>
    <row r="20" spans="1:7" x14ac:dyDescent="0.35">
      <c r="A20" s="13" t="s">
        <v>6</v>
      </c>
      <c r="B20" s="11">
        <f>B6</f>
        <v>266</v>
      </c>
      <c r="E20" s="13" t="s">
        <v>6</v>
      </c>
      <c r="F20" s="11">
        <f>B6</f>
        <v>266</v>
      </c>
    </row>
    <row r="21" spans="1:7" x14ac:dyDescent="0.35">
      <c r="A21" s="13" t="s">
        <v>33</v>
      </c>
      <c r="B21" s="18">
        <f>B17/B20</f>
        <v>10.041353383458647</v>
      </c>
      <c r="E21" s="13" t="s">
        <v>33</v>
      </c>
      <c r="F21" s="18">
        <f>F17/F20</f>
        <v>2.4097744360902253</v>
      </c>
    </row>
    <row r="22" spans="1:7" x14ac:dyDescent="0.35">
      <c r="A22" s="13" t="s">
        <v>24</v>
      </c>
      <c r="B22" s="18">
        <f>B21/B16</f>
        <v>1.4344790547798068</v>
      </c>
      <c r="E22" s="13" t="s">
        <v>24</v>
      </c>
      <c r="F22" s="18">
        <f>F21/F16</f>
        <v>0.34425349087003221</v>
      </c>
    </row>
    <row r="23" spans="1:7" x14ac:dyDescent="0.35">
      <c r="A23" s="13" t="s">
        <v>17</v>
      </c>
      <c r="B23" s="14">
        <f>B10*B16</f>
        <v>10.87602564102564</v>
      </c>
      <c r="E23" s="13" t="s">
        <v>17</v>
      </c>
      <c r="F23" s="14">
        <f>B10*F16</f>
        <v>10.87602564102564</v>
      </c>
    </row>
    <row r="24" spans="1:7" x14ac:dyDescent="0.35">
      <c r="A24" s="15" t="s">
        <v>37</v>
      </c>
      <c r="B24" s="16">
        <f>B11*B21</f>
        <v>36.588849279161209</v>
      </c>
      <c r="E24" s="15" t="s">
        <v>37</v>
      </c>
      <c r="F24" s="16">
        <f>B11*F21</f>
        <v>8.7807758846657915</v>
      </c>
    </row>
    <row r="25" spans="1:7" x14ac:dyDescent="0.35">
      <c r="A25" s="15" t="s">
        <v>7</v>
      </c>
      <c r="B25" s="14">
        <f>B23+B24</f>
        <v>47.464874920186851</v>
      </c>
      <c r="E25" s="15" t="s">
        <v>7</v>
      </c>
      <c r="F25" s="14">
        <f>F23+F24</f>
        <v>19.656801525691431</v>
      </c>
    </row>
    <row r="26" spans="1:7" x14ac:dyDescent="0.35">
      <c r="A26" s="15"/>
      <c r="E26" s="15"/>
    </row>
    <row r="27" spans="1:7" x14ac:dyDescent="0.35">
      <c r="A27" s="15" t="s">
        <v>30</v>
      </c>
      <c r="B27" s="17">
        <f>B16/B19</f>
        <v>2.4137931034482758E-2</v>
      </c>
      <c r="E27" s="15" t="s">
        <v>30</v>
      </c>
      <c r="F27" s="17">
        <f>F16/F19</f>
        <v>5.8333333333333334E-2</v>
      </c>
    </row>
    <row r="28" spans="1:7" x14ac:dyDescent="0.35">
      <c r="A28" s="15" t="s">
        <v>47</v>
      </c>
      <c r="B28" s="17">
        <f>B21/B19</f>
        <v>3.462535649468499E-2</v>
      </c>
      <c r="E28" s="15" t="s">
        <v>47</v>
      </c>
      <c r="F28" s="17">
        <f>F21/F19</f>
        <v>2.0081453634085211E-2</v>
      </c>
    </row>
    <row r="29" spans="1:7" x14ac:dyDescent="0.35">
      <c r="A29" s="13" t="s">
        <v>20</v>
      </c>
      <c r="B29" s="14">
        <f>-B18/B19</f>
        <v>1.1159655172413794</v>
      </c>
      <c r="E29" s="13" t="s">
        <v>20</v>
      </c>
      <c r="F29" s="14">
        <f>-F18/F19</f>
        <v>0.80524999999999991</v>
      </c>
    </row>
    <row r="30" spans="1:7" ht="14.5" customHeight="1" x14ac:dyDescent="0.35"/>
    <row r="31" spans="1:7" ht="14.5" customHeight="1" x14ac:dyDescent="0.35">
      <c r="A31" s="38" t="s">
        <v>27</v>
      </c>
      <c r="B31" s="39">
        <f>B25+B18</f>
        <v>-276.16512507981315</v>
      </c>
      <c r="E31" s="38" t="s">
        <v>27</v>
      </c>
      <c r="F31" s="39">
        <f>F25+F18</f>
        <v>-76.97319847430856</v>
      </c>
    </row>
    <row r="32" spans="1:7" ht="14.5" customHeight="1" x14ac:dyDescent="0.35">
      <c r="A32" s="38"/>
      <c r="B32" s="39"/>
      <c r="E32" s="38"/>
      <c r="F32" s="39"/>
    </row>
    <row r="33" spans="1:6" ht="14.5" customHeight="1" x14ac:dyDescent="0.35">
      <c r="A33" s="41" t="s">
        <v>54</v>
      </c>
      <c r="B33" s="43">
        <f>B25/B19</f>
        <v>0.16367198248340292</v>
      </c>
      <c r="E33" s="41" t="s">
        <v>54</v>
      </c>
      <c r="F33" s="43">
        <f>F25/F19</f>
        <v>0.16380667938076193</v>
      </c>
    </row>
    <row r="34" spans="1:6" ht="14.5" customHeight="1" x14ac:dyDescent="0.35">
      <c r="A34" s="38"/>
      <c r="B34" s="43"/>
      <c r="E34" s="38"/>
      <c r="F34" s="43"/>
    </row>
    <row r="35" spans="1:6" ht="14.5" customHeight="1" x14ac:dyDescent="0.35">
      <c r="A35" s="38" t="s">
        <v>29</v>
      </c>
      <c r="B35" s="42">
        <f>B31/-B18</f>
        <v>-0.85333598578566006</v>
      </c>
      <c r="E35" s="38" t="s">
        <v>29</v>
      </c>
      <c r="F35" s="42">
        <f>F31/-F18</f>
        <v>-0.79657661672677804</v>
      </c>
    </row>
    <row r="36" spans="1:6" ht="14.5" customHeight="1" x14ac:dyDescent="0.35">
      <c r="A36" s="38"/>
      <c r="B36" s="42"/>
      <c r="E36" s="38"/>
      <c r="F36" s="42"/>
    </row>
    <row r="37" spans="1:6" ht="26.5" customHeight="1" x14ac:dyDescent="0.35"/>
    <row r="38" spans="1:6" ht="22" customHeight="1" x14ac:dyDescent="0.35"/>
    <row r="39" spans="1:6" ht="23.5" customHeight="1" x14ac:dyDescent="0.35"/>
    <row r="40" spans="1:6" ht="14.5" customHeight="1" x14ac:dyDescent="0.35"/>
    <row r="41" spans="1:6" ht="14.5" customHeight="1" x14ac:dyDescent="0.35"/>
    <row r="42" spans="1:6" ht="14.5" customHeight="1" x14ac:dyDescent="0.35"/>
    <row r="43" spans="1:6" ht="14.5" customHeight="1" x14ac:dyDescent="0.35"/>
  </sheetData>
  <mergeCells count="22">
    <mergeCell ref="A35:A36"/>
    <mergeCell ref="B35:B36"/>
    <mergeCell ref="A1:B2"/>
    <mergeCell ref="D2:E2"/>
    <mergeCell ref="A3:B3"/>
    <mergeCell ref="D3:E3"/>
    <mergeCell ref="D4:E4"/>
    <mergeCell ref="D6:G9"/>
    <mergeCell ref="E33:E34"/>
    <mergeCell ref="A33:A34"/>
    <mergeCell ref="B33:B34"/>
    <mergeCell ref="F33:F34"/>
    <mergeCell ref="A12:A13"/>
    <mergeCell ref="B12:B13"/>
    <mergeCell ref="A15:B15"/>
    <mergeCell ref="A31:A32"/>
    <mergeCell ref="B31:B32"/>
    <mergeCell ref="E15:F15"/>
    <mergeCell ref="E31:E32"/>
    <mergeCell ref="F31:F32"/>
    <mergeCell ref="E35:E36"/>
    <mergeCell ref="F35:F36"/>
  </mergeCells>
  <conditionalFormatting sqref="B3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B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B35:B3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35:F36">
    <cfRule type="cellIs" dxfId="5" priority="1" operator="lessThan">
      <formula>0</formula>
    </cfRule>
    <cfRule type="cellIs" dxfId="4" priority="2" operator="greaterThan">
      <formula>0</formula>
    </cfRule>
  </conditionalFormatting>
  <conditionalFormatting sqref="F3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31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 (read first)</vt:lpstr>
      <vt:lpstr>RPS</vt:lpstr>
      <vt:lpstr>Single Book</vt:lpstr>
      <vt:lpstr>Series</vt:lpstr>
      <vt:lpstr>Series (Comparison)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Johansen</dc:creator>
  <cp:lastModifiedBy>Nicholas Johansen</cp:lastModifiedBy>
  <dcterms:created xsi:type="dcterms:W3CDTF">2020-06-24T04:53:39Z</dcterms:created>
  <dcterms:modified xsi:type="dcterms:W3CDTF">2021-04-10T11:34:04Z</dcterms:modified>
</cp:coreProperties>
</file>